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BG\Word\RISHENJA\2019\нові пропозиції\проект\"/>
    </mc:Choice>
  </mc:AlternateContent>
  <bookViews>
    <workbookView xWindow="480" yWindow="75" windowWidth="18195" windowHeight="11025"/>
  </bookViews>
  <sheets>
    <sheet name="туалети" sheetId="1" r:id="rId1"/>
  </sheets>
  <definedNames>
    <definedName name="_xlnm.Print_Titles" localSheetId="0">туалети!$7:$9</definedName>
    <definedName name="_xlnm.Print_Area" localSheetId="0">туалети!$A$1:$G$52</definedName>
  </definedNames>
  <calcPr calcId="162913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11" i="1"/>
  <c r="H37" i="1"/>
  <c r="F37" i="1"/>
  <c r="G21" i="1"/>
  <c r="F22" i="1"/>
  <c r="F21" i="1"/>
  <c r="H48" i="1" l="1"/>
  <c r="F48" i="1"/>
  <c r="G45" i="1"/>
  <c r="F45" i="1"/>
  <c r="H43" i="1"/>
  <c r="G43" i="1"/>
  <c r="F43" i="1"/>
  <c r="H41" i="1"/>
  <c r="E41" i="1"/>
  <c r="G12" i="1"/>
  <c r="H38" i="1" l="1"/>
  <c r="E38" i="1"/>
  <c r="H36" i="1" l="1"/>
  <c r="E36" i="1"/>
  <c r="G34" i="1"/>
  <c r="F34" i="1"/>
  <c r="F33" i="1"/>
  <c r="G32" i="1"/>
  <c r="F32" i="1"/>
  <c r="D32" i="1"/>
  <c r="G31" i="1"/>
  <c r="F31" i="1"/>
  <c r="G29" i="1"/>
  <c r="F29" i="1"/>
  <c r="F28" i="1"/>
  <c r="E27" i="1"/>
  <c r="H27" i="1"/>
  <c r="G26" i="1"/>
  <c r="E24" i="1" l="1"/>
  <c r="G24" i="1"/>
  <c r="H22" i="1"/>
  <c r="H21" i="1"/>
  <c r="H18" i="1"/>
  <c r="E18" i="1"/>
  <c r="H16" i="1"/>
  <c r="E16" i="1"/>
  <c r="E15" i="1"/>
  <c r="G15" i="1"/>
  <c r="F15" i="1"/>
  <c r="H15" i="1" s="1"/>
  <c r="H13" i="1"/>
  <c r="E13" i="1"/>
  <c r="D49" i="1"/>
  <c r="F11" i="1"/>
  <c r="H46" i="1"/>
  <c r="F46" i="1"/>
  <c r="G46" i="1"/>
  <c r="H45" i="1"/>
  <c r="H12" i="1"/>
  <c r="H14" i="1"/>
  <c r="H17" i="1"/>
  <c r="H19" i="1"/>
  <c r="H20" i="1"/>
  <c r="H23" i="1"/>
  <c r="H24" i="1"/>
  <c r="H25" i="1"/>
  <c r="H26" i="1"/>
  <c r="H28" i="1"/>
  <c r="H29" i="1"/>
  <c r="H30" i="1"/>
  <c r="H31" i="1"/>
  <c r="H32" i="1"/>
  <c r="H33" i="1"/>
  <c r="H34" i="1"/>
  <c r="H35" i="1"/>
  <c r="H39" i="1"/>
  <c r="H40" i="1"/>
  <c r="H42" i="1"/>
  <c r="H44" i="1"/>
  <c r="H47" i="1"/>
  <c r="H11" i="1"/>
  <c r="G17" i="1"/>
  <c r="E11" i="1"/>
  <c r="E26" i="1"/>
  <c r="E47" i="1"/>
  <c r="E48" i="1"/>
  <c r="E12" i="1"/>
  <c r="E14" i="1"/>
  <c r="E17" i="1"/>
  <c r="E19" i="1"/>
  <c r="E20" i="1"/>
  <c r="E21" i="1"/>
  <c r="E22" i="1"/>
  <c r="E23" i="1"/>
  <c r="E25" i="1"/>
  <c r="E28" i="1"/>
  <c r="E29" i="1"/>
  <c r="E30" i="1"/>
  <c r="E31" i="1"/>
  <c r="E32" i="1"/>
  <c r="E33" i="1"/>
  <c r="E34" i="1"/>
  <c r="E35" i="1"/>
  <c r="E37" i="1"/>
  <c r="E39" i="1"/>
  <c r="E40" i="1"/>
  <c r="E42" i="1"/>
  <c r="E43" i="1"/>
  <c r="E44" i="1"/>
  <c r="E45" i="1"/>
  <c r="E46" i="1"/>
  <c r="C49" i="1"/>
  <c r="E49" i="1" l="1"/>
  <c r="F49" i="1"/>
  <c r="H49" i="1" s="1"/>
  <c r="G49" i="1"/>
</calcChain>
</file>

<file path=xl/sharedStrings.xml><?xml version="1.0" encoding="utf-8"?>
<sst xmlns="http://schemas.openxmlformats.org/spreadsheetml/2006/main" count="93" uniqueCount="93">
  <si>
    <t>Разом</t>
  </si>
  <si>
    <t>до рішення обласної ради</t>
  </si>
  <si>
    <t xml:space="preserve">Директор департаменту </t>
  </si>
  <si>
    <t>фінансів облдержадміністрації</t>
  </si>
  <si>
    <t>(грн)</t>
  </si>
  <si>
    <t>у тому числі:</t>
  </si>
  <si>
    <t>видатки розвитку</t>
  </si>
  <si>
    <t>видатки споживання</t>
  </si>
  <si>
    <t>Бюджет міста Миколаєва</t>
  </si>
  <si>
    <t>Бюджет міста Очаків</t>
  </si>
  <si>
    <t>Бюджет міста Южноукраїнськ</t>
  </si>
  <si>
    <t>Районний бюджет Врадіївського району</t>
  </si>
  <si>
    <t>Районний бюджет Доманівського району</t>
  </si>
  <si>
    <t>Районний бюджет Єланецького району</t>
  </si>
  <si>
    <t>Районний бюджет Казанківського району</t>
  </si>
  <si>
    <t>Районний бюджет Кривоозерського району</t>
  </si>
  <si>
    <t>Районний бюджет Миколаївського району</t>
  </si>
  <si>
    <t>Районний бюджет Новобузького району</t>
  </si>
  <si>
    <t>Районний бюджет Новоодеського району</t>
  </si>
  <si>
    <t>Районний бюджет Очаківського району</t>
  </si>
  <si>
    <t>Районний бюджет Первомайського району</t>
  </si>
  <si>
    <t>Районний бюджет Снігурівського району</t>
  </si>
  <si>
    <t>Бюджет Арбузинської селищної об'єднаної територіальної громади</t>
  </si>
  <si>
    <t>Бюджет Баштанської міської об'єднаної територіальної громади</t>
  </si>
  <si>
    <t>Бюджет Березанської селищної об'єднаної територіальної громади</t>
  </si>
  <si>
    <t>Бюджет Веселинівської селищної об'єднаної територіальної громади</t>
  </si>
  <si>
    <t>Бюджет Воскресенської селищної об'єднаної територіальної громади</t>
  </si>
  <si>
    <t>Бюджет Доманівської селищної об'єднаної територіальної громади</t>
  </si>
  <si>
    <t>Бюджет Коблівської сільської об'єднаної територіальної громади</t>
  </si>
  <si>
    <t>Бюджет Мостівської сільської об'єднаної територіальної громади</t>
  </si>
  <si>
    <t>Бюджет Олександрівської селищної об'єднаної територіальної громади</t>
  </si>
  <si>
    <t>Бюджет Прибужанівської сільської об'єднаної територіальної громади</t>
  </si>
  <si>
    <t>Бюджет Прибузької сільської об'єднаної територіальної громади</t>
  </si>
  <si>
    <t>Бюджет Шевченківської сільської об'єднаної територіальної громади</t>
  </si>
  <si>
    <t>Бюджет міста Вознесенська</t>
  </si>
  <si>
    <t>Бюджет Широківської сільської об'єднаної територіальної громади</t>
  </si>
  <si>
    <t>Районний бюджет Березанського району</t>
  </si>
  <si>
    <t>Районний бюджет Веселинівського району</t>
  </si>
  <si>
    <t>Районний бюджет Вітовського району</t>
  </si>
  <si>
    <t>Районний бюджет Вознесеньского району</t>
  </si>
  <si>
    <t xml:space="preserve">Затверджено в бюджеті </t>
  </si>
  <si>
    <t xml:space="preserve">Зміни  (+,-)  </t>
  </si>
  <si>
    <t>Всього з урахуванням  змін</t>
  </si>
  <si>
    <t>Бюджет міста Первомайська</t>
  </si>
  <si>
    <t>Районний бюджет Баштанського району</t>
  </si>
  <si>
    <t>Районний бюджет Братського району</t>
  </si>
  <si>
    <t>Бюджет Благодатненської сільської об’єднаної територіальної громади</t>
  </si>
  <si>
    <t>Бюджет Веснянської сільської об’єднаної територіальної громади</t>
  </si>
  <si>
    <t>Бюджет Дорошівської сільської об’єднаної територіальної громади</t>
  </si>
  <si>
    <t xml:space="preserve">Уточнений розподіл обсягу іншої субвенції (КПКВКМБ 2719770) з місцевого бюджету (субвенція </t>
  </si>
  <si>
    <t>Назва місцевого бюджету адміністративно-територіальної одиниці</t>
  </si>
  <si>
    <t>Код бюджету</t>
  </si>
  <si>
    <t>14201100000</t>
  </si>
  <si>
    <t>14202100000</t>
  </si>
  <si>
    <t>14203100000</t>
  </si>
  <si>
    <t>14204100000</t>
  </si>
  <si>
    <t>14205100000</t>
  </si>
  <si>
    <t>14302200000</t>
  </si>
  <si>
    <t>14303200000</t>
  </si>
  <si>
    <t>14305200000</t>
  </si>
  <si>
    <t>14306200000</t>
  </si>
  <si>
    <t>14311200000</t>
  </si>
  <si>
    <t>14307200000</t>
  </si>
  <si>
    <t>14308200000</t>
  </si>
  <si>
    <t>14309200000</t>
  </si>
  <si>
    <t>14310200000</t>
  </si>
  <si>
    <t>14312200000</t>
  </si>
  <si>
    <t>14313200000</t>
  </si>
  <si>
    <t>14314200000</t>
  </si>
  <si>
    <t>14315200000</t>
  </si>
  <si>
    <t>14316200000</t>
  </si>
  <si>
    <t>14317200000</t>
  </si>
  <si>
    <t>14318200000</t>
  </si>
  <si>
    <t>14319200000</t>
  </si>
  <si>
    <t>14528000000</t>
  </si>
  <si>
    <t>14502000000</t>
  </si>
  <si>
    <t>14522000000</t>
  </si>
  <si>
    <t>14510000000</t>
  </si>
  <si>
    <t>14504000000</t>
  </si>
  <si>
    <t>14508000000</t>
  </si>
  <si>
    <t>14505000000</t>
  </si>
  <si>
    <t>14506000000</t>
  </si>
  <si>
    <t>14520000000</t>
  </si>
  <si>
    <t>14513000000</t>
  </si>
  <si>
    <t>14515000000</t>
  </si>
  <si>
    <t>14503000000</t>
  </si>
  <si>
    <t>14517000000</t>
  </si>
  <si>
    <t>14523000000</t>
  </si>
  <si>
    <t>14519000000</t>
  </si>
  <si>
    <t>14526000000</t>
  </si>
  <si>
    <t xml:space="preserve"> з обласного бюджету місцевим бюджетам на реалізацію мікропроектів місцевого розвитку)                                                                           на 2019 рік </t>
  </si>
  <si>
    <t>Вадим ІЩЕНКО</t>
  </si>
  <si>
    <t>Додаток 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</si>
</sst>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7" fillId="0" borderId="0"/>
    <xf numFmtId="0" fontId="9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1" fillId="0" borderId="3" xfId="0" applyFont="1" applyBorder="1" applyAlignment="1">
      <alignment wrapText="1"/>
    </xf>
    <xf numFmtId="0" fontId="1" fillId="2" borderId="0" xfId="0" applyFont="1" applyFill="1"/>
    <xf numFmtId="0" fontId="1" fillId="2" borderId="3" xfId="0" applyFont="1" applyFill="1" applyBorder="1"/>
    <xf numFmtId="0" fontId="3" fillId="2" borderId="0" xfId="0" applyFont="1" applyFill="1" applyBorder="1" applyAlignment="1">
      <alignment horizontal="right" vertical="top"/>
    </xf>
    <xf numFmtId="0" fontId="3" fillId="0" borderId="0" xfId="3" applyFont="1" applyBorder="1" applyAlignment="1">
      <alignment vertical="top"/>
    </xf>
    <xf numFmtId="3" fontId="3" fillId="0" borderId="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164" fontId="5" fillId="0" borderId="0" xfId="0" applyNumberFormat="1" applyFont="1" applyFill="1" applyBorder="1" applyAlignment="1">
      <alignment horizontal="right" vertical="top"/>
    </xf>
    <xf numFmtId="0" fontId="1" fillId="0" borderId="0" xfId="0" applyFont="1" applyFill="1"/>
    <xf numFmtId="0" fontId="10" fillId="3" borderId="0" xfId="0" applyFont="1" applyFill="1" applyAlignment="1"/>
    <xf numFmtId="164" fontId="3" fillId="0" borderId="0" xfId="0" applyNumberFormat="1" applyFont="1" applyFill="1" applyBorder="1" applyAlignment="1">
      <alignment horizontal="right" vertical="top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 vertical="top"/>
    </xf>
    <xf numFmtId="0" fontId="5" fillId="0" borderId="0" xfId="3" applyFont="1" applyBorder="1" applyAlignment="1">
      <alignment vertical="top"/>
    </xf>
    <xf numFmtId="0" fontId="11" fillId="0" borderId="0" xfId="0" applyFont="1" applyAlignment="1">
      <alignment vertical="top"/>
    </xf>
    <xf numFmtId="0" fontId="3" fillId="0" borderId="0" xfId="3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3" fontId="3" fillId="0" borderId="0" xfId="3" applyNumberFormat="1" applyFont="1" applyBorder="1" applyAlignment="1">
      <alignment horizontal="right" vertical="top" wrapText="1"/>
    </xf>
    <xf numFmtId="3" fontId="6" fillId="0" borderId="0" xfId="0" applyNumberFormat="1" applyFont="1" applyBorder="1" applyAlignment="1">
      <alignment horizontal="right" vertical="top" wrapText="1"/>
    </xf>
    <xf numFmtId="0" fontId="2" fillId="0" borderId="0" xfId="0" applyFont="1"/>
    <xf numFmtId="0" fontId="5" fillId="0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0" xfId="0" applyFont="1"/>
    <xf numFmtId="3" fontId="1" fillId="0" borderId="0" xfId="0" applyNumberFormat="1" applyFont="1" applyAlignment="1">
      <alignment vertical="top"/>
    </xf>
    <xf numFmtId="3" fontId="11" fillId="0" borderId="0" xfId="0" applyNumberFormat="1" applyFont="1" applyAlignment="1">
      <alignment vertical="top"/>
    </xf>
    <xf numFmtId="0" fontId="8" fillId="2" borderId="0" xfId="0" applyFont="1" applyFill="1" applyBorder="1" applyAlignment="1">
      <alignment horizontal="right" vertical="top"/>
    </xf>
    <xf numFmtId="3" fontId="1" fillId="0" borderId="0" xfId="0" applyNumberFormat="1" applyFont="1"/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indent="5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</cellXfs>
  <cellStyles count="4">
    <cellStyle name="Normal_Доходи" xfId="1"/>
    <cellStyle name="Звичайний 2" xfId="2"/>
    <cellStyle name="Обычный" xfId="0" builtinId="0"/>
    <cellStyle name="Обычный_r2000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5"/>
  <sheetViews>
    <sheetView tabSelected="1" view="pageBreakPreview" topLeftCell="B16" zoomScale="90" zoomScaleNormal="100" zoomScaleSheetLayoutView="90" workbookViewId="0">
      <selection activeCell="E2" sqref="E2:G2"/>
    </sheetView>
  </sheetViews>
  <sheetFormatPr defaultColWidth="9.140625" defaultRowHeight="15" x14ac:dyDescent="0.25"/>
  <cols>
    <col min="1" max="1" width="12.85546875" style="7" customWidth="1"/>
    <col min="2" max="2" width="59" style="3" customWidth="1"/>
    <col min="3" max="3" width="15.28515625" style="3" customWidth="1"/>
    <col min="4" max="4" width="14" style="3" customWidth="1"/>
    <col min="5" max="5" width="17" style="14" customWidth="1"/>
    <col min="6" max="6" width="14.28515625" style="1" customWidth="1"/>
    <col min="7" max="7" width="14.85546875" style="1" customWidth="1"/>
    <col min="8" max="8" width="11.7109375" style="1" customWidth="1"/>
    <col min="9" max="16384" width="9.140625" style="1"/>
  </cols>
  <sheetData>
    <row r="1" spans="1:9" ht="18.75" x14ac:dyDescent="0.3">
      <c r="E1" s="46" t="s">
        <v>92</v>
      </c>
      <c r="F1" s="46"/>
      <c r="G1" s="46"/>
    </row>
    <row r="2" spans="1:9" ht="18.75" x14ac:dyDescent="0.3">
      <c r="E2" s="46" t="s">
        <v>1</v>
      </c>
      <c r="F2" s="46"/>
      <c r="G2" s="46"/>
    </row>
    <row r="3" spans="1:9" ht="21" customHeight="1" x14ac:dyDescent="0.3">
      <c r="E3" s="46"/>
      <c r="F3" s="46"/>
      <c r="G3" s="46"/>
    </row>
    <row r="4" spans="1:9" ht="24" customHeight="1" x14ac:dyDescent="0.3">
      <c r="A4" s="47" t="s">
        <v>49</v>
      </c>
      <c r="B4" s="47"/>
      <c r="C4" s="47"/>
      <c r="D4" s="47"/>
      <c r="E4" s="47"/>
      <c r="F4" s="47"/>
      <c r="G4" s="47"/>
    </row>
    <row r="5" spans="1:9" ht="41.25" customHeight="1" x14ac:dyDescent="0.25">
      <c r="A5" s="48" t="s">
        <v>90</v>
      </c>
      <c r="B5" s="48"/>
      <c r="C5" s="48"/>
      <c r="D5" s="48"/>
      <c r="E5" s="48"/>
      <c r="F5" s="48"/>
      <c r="G5" s="48"/>
    </row>
    <row r="6" spans="1:9" ht="21" customHeight="1" thickBot="1" x14ac:dyDescent="0.35">
      <c r="A6" s="8"/>
      <c r="B6" s="6"/>
      <c r="C6" s="6"/>
      <c r="D6" s="6"/>
      <c r="E6" s="20"/>
      <c r="G6" s="20" t="s">
        <v>4</v>
      </c>
    </row>
    <row r="7" spans="1:9" s="28" customFormat="1" ht="20.25" customHeight="1" thickBot="1" x14ac:dyDescent="0.35">
      <c r="A7" s="38" t="s">
        <v>51</v>
      </c>
      <c r="B7" s="40" t="s">
        <v>50</v>
      </c>
      <c r="C7" s="42" t="s">
        <v>40</v>
      </c>
      <c r="D7" s="42" t="s">
        <v>41</v>
      </c>
      <c r="E7" s="42" t="s">
        <v>42</v>
      </c>
      <c r="F7" s="44" t="s">
        <v>5</v>
      </c>
      <c r="G7" s="45"/>
    </row>
    <row r="8" spans="1:9" s="28" customFormat="1" ht="40.5" customHeight="1" thickBot="1" x14ac:dyDescent="0.35">
      <c r="A8" s="39"/>
      <c r="B8" s="41"/>
      <c r="C8" s="43"/>
      <c r="D8" s="43"/>
      <c r="E8" s="43"/>
      <c r="F8" s="29" t="s">
        <v>6</v>
      </c>
      <c r="G8" s="29" t="s">
        <v>7</v>
      </c>
    </row>
    <row r="9" spans="1:9" s="33" customFormat="1" ht="14.25" customHeight="1" thickBot="1" x14ac:dyDescent="0.25">
      <c r="A9" s="30">
        <v>1</v>
      </c>
      <c r="B9" s="31">
        <v>2</v>
      </c>
      <c r="C9" s="32">
        <v>3</v>
      </c>
      <c r="D9" s="32">
        <v>4</v>
      </c>
      <c r="E9" s="32">
        <v>5</v>
      </c>
      <c r="F9" s="32">
        <v>6</v>
      </c>
      <c r="G9" s="32">
        <v>7</v>
      </c>
    </row>
    <row r="10" spans="1:9" ht="12" customHeight="1" x14ac:dyDescent="0.25">
      <c r="A10" s="17"/>
      <c r="B10" s="18"/>
      <c r="C10" s="18"/>
      <c r="D10" s="18"/>
      <c r="E10" s="19"/>
    </row>
    <row r="11" spans="1:9" ht="40.5" customHeight="1" x14ac:dyDescent="0.25">
      <c r="A11" s="36" t="s">
        <v>52</v>
      </c>
      <c r="B11" s="24" t="s">
        <v>8</v>
      </c>
      <c r="C11" s="26">
        <v>454000</v>
      </c>
      <c r="D11" s="26">
        <v>854000</v>
      </c>
      <c r="E11" s="11">
        <f>D11+C11</f>
        <v>1308000</v>
      </c>
      <c r="F11" s="11">
        <f>454000+454000</f>
        <v>908000</v>
      </c>
      <c r="G11" s="11">
        <v>400000</v>
      </c>
      <c r="H11" s="34">
        <f>G11+F11</f>
        <v>1308000</v>
      </c>
      <c r="I11" s="37">
        <f>H11-E11</f>
        <v>0</v>
      </c>
    </row>
    <row r="12" spans="1:9" ht="40.5" customHeight="1" x14ac:dyDescent="0.25">
      <c r="A12" s="36" t="s">
        <v>53</v>
      </c>
      <c r="B12" s="24" t="s">
        <v>34</v>
      </c>
      <c r="C12" s="26">
        <v>111719</v>
      </c>
      <c r="D12" s="26">
        <v>1580921</v>
      </c>
      <c r="E12" s="11">
        <f t="shared" ref="E12:E46" si="0">D12+C12</f>
        <v>1692640</v>
      </c>
      <c r="F12" s="11">
        <v>361943</v>
      </c>
      <c r="G12" s="11">
        <f>111719+1218978</f>
        <v>1330697</v>
      </c>
      <c r="H12" s="34">
        <f t="shared" ref="H12:H47" si="1">G12+F12</f>
        <v>1692640</v>
      </c>
      <c r="I12" s="37">
        <f t="shared" ref="I12:I49" si="2">H12-E12</f>
        <v>0</v>
      </c>
    </row>
    <row r="13" spans="1:9" ht="40.5" customHeight="1" x14ac:dyDescent="0.25">
      <c r="A13" s="36" t="s">
        <v>54</v>
      </c>
      <c r="B13" s="24" t="s">
        <v>43</v>
      </c>
      <c r="C13" s="26"/>
      <c r="D13" s="26">
        <v>1948812</v>
      </c>
      <c r="E13" s="11">
        <f t="shared" ref="E13" si="3">D13+C13</f>
        <v>1948812</v>
      </c>
      <c r="F13" s="11">
        <v>777812</v>
      </c>
      <c r="G13" s="11">
        <v>1171000</v>
      </c>
      <c r="H13" s="34">
        <f t="shared" ref="H13" si="4">G13+F13</f>
        <v>1948812</v>
      </c>
      <c r="I13" s="37">
        <f t="shared" si="2"/>
        <v>0</v>
      </c>
    </row>
    <row r="14" spans="1:9" s="2" customFormat="1" ht="40.5" customHeight="1" x14ac:dyDescent="0.25">
      <c r="A14" s="36" t="s">
        <v>55</v>
      </c>
      <c r="B14" s="24" t="s">
        <v>9</v>
      </c>
      <c r="C14" s="26">
        <v>351479</v>
      </c>
      <c r="D14" s="26"/>
      <c r="E14" s="11">
        <f t="shared" si="0"/>
        <v>351479</v>
      </c>
      <c r="F14" s="11">
        <v>133787</v>
      </c>
      <c r="G14" s="11">
        <v>217692</v>
      </c>
      <c r="H14" s="34">
        <f t="shared" si="1"/>
        <v>351479</v>
      </c>
      <c r="I14" s="37">
        <f t="shared" si="2"/>
        <v>0</v>
      </c>
    </row>
    <row r="15" spans="1:9" s="2" customFormat="1" ht="41.25" customHeight="1" x14ac:dyDescent="0.25">
      <c r="A15" s="36" t="s">
        <v>56</v>
      </c>
      <c r="B15" s="24" t="s">
        <v>10</v>
      </c>
      <c r="C15" s="26">
        <v>617692</v>
      </c>
      <c r="D15" s="26">
        <v>153000</v>
      </c>
      <c r="E15" s="11">
        <f>D15+C15</f>
        <v>770692</v>
      </c>
      <c r="F15" s="11">
        <f>502484+63000</f>
        <v>565484</v>
      </c>
      <c r="G15" s="11">
        <f>115208+90000</f>
        <v>205208</v>
      </c>
      <c r="H15" s="34">
        <f t="shared" si="1"/>
        <v>770692</v>
      </c>
      <c r="I15" s="37">
        <f t="shared" si="2"/>
        <v>0</v>
      </c>
    </row>
    <row r="16" spans="1:9" s="2" customFormat="1" ht="41.25" customHeight="1" x14ac:dyDescent="0.25">
      <c r="A16" s="36" t="s">
        <v>57</v>
      </c>
      <c r="B16" s="24" t="s">
        <v>44</v>
      </c>
      <c r="C16" s="26"/>
      <c r="D16" s="26">
        <v>265522</v>
      </c>
      <c r="E16" s="11">
        <f t="shared" ref="E16" si="5">D16+C16</f>
        <v>265522</v>
      </c>
      <c r="F16" s="11">
        <v>265522</v>
      </c>
      <c r="G16" s="11"/>
      <c r="H16" s="34">
        <f t="shared" ref="H16" si="6">G16+F16</f>
        <v>265522</v>
      </c>
      <c r="I16" s="37">
        <f t="shared" si="2"/>
        <v>0</v>
      </c>
    </row>
    <row r="17" spans="1:9" s="2" customFormat="1" ht="39.75" customHeight="1" x14ac:dyDescent="0.25">
      <c r="A17" s="36" t="s">
        <v>58</v>
      </c>
      <c r="B17" s="24" t="s">
        <v>36</v>
      </c>
      <c r="C17" s="26">
        <v>156900</v>
      </c>
      <c r="D17" s="26"/>
      <c r="E17" s="11">
        <f t="shared" si="0"/>
        <v>156900</v>
      </c>
      <c r="F17" s="11">
        <v>138900</v>
      </c>
      <c r="G17" s="11">
        <f>156900-138900</f>
        <v>18000</v>
      </c>
      <c r="H17" s="34">
        <f t="shared" si="1"/>
        <v>156900</v>
      </c>
      <c r="I17" s="37">
        <f t="shared" si="2"/>
        <v>0</v>
      </c>
    </row>
    <row r="18" spans="1:9" s="2" customFormat="1" ht="39.75" customHeight="1" x14ac:dyDescent="0.25">
      <c r="A18" s="36" t="s">
        <v>59</v>
      </c>
      <c r="B18" s="25" t="s">
        <v>45</v>
      </c>
      <c r="C18" s="27"/>
      <c r="D18" s="27">
        <v>884152</v>
      </c>
      <c r="E18" s="11">
        <f t="shared" ref="E18" si="7">D18+C18</f>
        <v>884152</v>
      </c>
      <c r="F18" s="11">
        <v>884152</v>
      </c>
      <c r="G18" s="11"/>
      <c r="H18" s="34">
        <f t="shared" ref="H18" si="8">G18+F18</f>
        <v>884152</v>
      </c>
      <c r="I18" s="37">
        <f t="shared" si="2"/>
        <v>0</v>
      </c>
    </row>
    <row r="19" spans="1:9" s="2" customFormat="1" ht="41.25" customHeight="1" x14ac:dyDescent="0.25">
      <c r="A19" s="36" t="s">
        <v>60</v>
      </c>
      <c r="B19" s="25" t="s">
        <v>37</v>
      </c>
      <c r="C19" s="27">
        <v>558660</v>
      </c>
      <c r="D19" s="27">
        <v>100000</v>
      </c>
      <c r="E19" s="11">
        <f t="shared" si="0"/>
        <v>658660</v>
      </c>
      <c r="F19" s="11">
        <v>167544</v>
      </c>
      <c r="G19" s="11">
        <v>491116</v>
      </c>
      <c r="H19" s="34">
        <f t="shared" si="1"/>
        <v>658660</v>
      </c>
      <c r="I19" s="37">
        <f t="shared" si="2"/>
        <v>0</v>
      </c>
    </row>
    <row r="20" spans="1:9" s="2" customFormat="1" ht="42" customHeight="1" x14ac:dyDescent="0.25">
      <c r="A20" s="36" t="s">
        <v>61</v>
      </c>
      <c r="B20" s="24" t="s">
        <v>38</v>
      </c>
      <c r="C20" s="26">
        <v>1116667</v>
      </c>
      <c r="D20" s="26"/>
      <c r="E20" s="11">
        <f t="shared" si="0"/>
        <v>1116667</v>
      </c>
      <c r="F20" s="11">
        <v>1116667</v>
      </c>
      <c r="G20" s="11"/>
      <c r="H20" s="34">
        <f t="shared" si="1"/>
        <v>1116667</v>
      </c>
      <c r="I20" s="37">
        <f t="shared" si="2"/>
        <v>0</v>
      </c>
    </row>
    <row r="21" spans="1:9" s="2" customFormat="1" ht="41.25" customHeight="1" x14ac:dyDescent="0.25">
      <c r="A21" s="36" t="s">
        <v>62</v>
      </c>
      <c r="B21" s="24" t="s">
        <v>39</v>
      </c>
      <c r="C21" s="26">
        <v>215601</v>
      </c>
      <c r="D21" s="26">
        <v>539205</v>
      </c>
      <c r="E21" s="11">
        <f t="shared" si="0"/>
        <v>754806</v>
      </c>
      <c r="F21" s="11">
        <f>80415+359596-27675</f>
        <v>412336</v>
      </c>
      <c r="G21" s="11">
        <f>135186+179609+27675</f>
        <v>342470</v>
      </c>
      <c r="H21" s="34">
        <f t="shared" si="1"/>
        <v>754806</v>
      </c>
      <c r="I21" s="37">
        <f t="shared" si="2"/>
        <v>0</v>
      </c>
    </row>
    <row r="22" spans="1:9" s="2" customFormat="1" ht="41.25" customHeight="1" x14ac:dyDescent="0.25">
      <c r="A22" s="36" t="s">
        <v>63</v>
      </c>
      <c r="B22" s="24" t="s">
        <v>11</v>
      </c>
      <c r="C22" s="26">
        <v>412228</v>
      </c>
      <c r="D22" s="26">
        <v>269892</v>
      </c>
      <c r="E22" s="11">
        <f t="shared" si="0"/>
        <v>682120</v>
      </c>
      <c r="F22" s="11">
        <f>412228+269892</f>
        <v>682120</v>
      </c>
      <c r="G22" s="11"/>
      <c r="H22" s="34">
        <f t="shared" si="1"/>
        <v>682120</v>
      </c>
      <c r="I22" s="37">
        <f t="shared" si="2"/>
        <v>0</v>
      </c>
    </row>
    <row r="23" spans="1:9" s="2" customFormat="1" ht="41.25" customHeight="1" x14ac:dyDescent="0.25">
      <c r="A23" s="36" t="s">
        <v>64</v>
      </c>
      <c r="B23" s="25" t="s">
        <v>12</v>
      </c>
      <c r="C23" s="27">
        <v>176976</v>
      </c>
      <c r="D23" s="27"/>
      <c r="E23" s="11">
        <f t="shared" si="0"/>
        <v>176976</v>
      </c>
      <c r="F23" s="11"/>
      <c r="G23" s="11">
        <v>176976</v>
      </c>
      <c r="H23" s="34">
        <f t="shared" si="1"/>
        <v>176976</v>
      </c>
      <c r="I23" s="37">
        <f t="shared" si="2"/>
        <v>0</v>
      </c>
    </row>
    <row r="24" spans="1:9" s="2" customFormat="1" ht="40.5" customHeight="1" x14ac:dyDescent="0.25">
      <c r="A24" s="36" t="s">
        <v>65</v>
      </c>
      <c r="B24" s="24" t="s">
        <v>13</v>
      </c>
      <c r="C24" s="26">
        <v>731400</v>
      </c>
      <c r="D24" s="26">
        <v>121400</v>
      </c>
      <c r="E24" s="11">
        <f>D24+C24</f>
        <v>852800</v>
      </c>
      <c r="F24" s="11">
        <v>595940</v>
      </c>
      <c r="G24" s="11">
        <f>135460+121400</f>
        <v>256860</v>
      </c>
      <c r="H24" s="34">
        <f t="shared" si="1"/>
        <v>852800</v>
      </c>
      <c r="I24" s="37">
        <f t="shared" si="2"/>
        <v>0</v>
      </c>
    </row>
    <row r="25" spans="1:9" s="2" customFormat="1" ht="39.75" customHeight="1" x14ac:dyDescent="0.25">
      <c r="A25" s="36" t="s">
        <v>66</v>
      </c>
      <c r="B25" s="24" t="s">
        <v>14</v>
      </c>
      <c r="C25" s="26">
        <v>775000</v>
      </c>
      <c r="D25" s="26"/>
      <c r="E25" s="11">
        <f t="shared" si="0"/>
        <v>775000</v>
      </c>
      <c r="F25" s="11">
        <v>775000</v>
      </c>
      <c r="G25" s="11"/>
      <c r="H25" s="34">
        <f t="shared" si="1"/>
        <v>775000</v>
      </c>
      <c r="I25" s="37">
        <f t="shared" si="2"/>
        <v>0</v>
      </c>
    </row>
    <row r="26" spans="1:9" s="2" customFormat="1" ht="39" customHeight="1" x14ac:dyDescent="0.25">
      <c r="A26" s="36" t="s">
        <v>67</v>
      </c>
      <c r="B26" s="24" t="s">
        <v>15</v>
      </c>
      <c r="C26" s="26">
        <v>863484</v>
      </c>
      <c r="D26" s="26">
        <v>559155</v>
      </c>
      <c r="E26" s="11">
        <f>D26+C26</f>
        <v>1422639</v>
      </c>
      <c r="F26" s="11">
        <v>133249</v>
      </c>
      <c r="G26" s="11">
        <f>730235+559155</f>
        <v>1289390</v>
      </c>
      <c r="H26" s="34">
        <f t="shared" si="1"/>
        <v>1422639</v>
      </c>
      <c r="I26" s="37">
        <f t="shared" si="2"/>
        <v>0</v>
      </c>
    </row>
    <row r="27" spans="1:9" s="2" customFormat="1" ht="39.75" customHeight="1" x14ac:dyDescent="0.25">
      <c r="A27" s="36" t="s">
        <v>68</v>
      </c>
      <c r="B27" s="24" t="s">
        <v>16</v>
      </c>
      <c r="C27" s="26">
        <v>600000</v>
      </c>
      <c r="D27" s="26">
        <v>448200</v>
      </c>
      <c r="E27" s="11">
        <f>D27+C27</f>
        <v>1048200</v>
      </c>
      <c r="F27" s="11">
        <v>448200</v>
      </c>
      <c r="G27" s="11">
        <v>600000</v>
      </c>
      <c r="H27" s="34">
        <f>G27+F27</f>
        <v>1048200</v>
      </c>
      <c r="I27" s="37">
        <f t="shared" si="2"/>
        <v>0</v>
      </c>
    </row>
    <row r="28" spans="1:9" s="2" customFormat="1" ht="43.5" customHeight="1" x14ac:dyDescent="0.25">
      <c r="A28" s="36" t="s">
        <v>69</v>
      </c>
      <c r="B28" s="24" t="s">
        <v>17</v>
      </c>
      <c r="C28" s="26">
        <v>105100</v>
      </c>
      <c r="D28" s="26">
        <v>539306</v>
      </c>
      <c r="E28" s="11">
        <f t="shared" si="0"/>
        <v>644406</v>
      </c>
      <c r="F28" s="11">
        <f>105100+539306</f>
        <v>644406</v>
      </c>
      <c r="G28" s="11"/>
      <c r="H28" s="34">
        <f t="shared" si="1"/>
        <v>644406</v>
      </c>
      <c r="I28" s="37">
        <f t="shared" si="2"/>
        <v>0</v>
      </c>
    </row>
    <row r="29" spans="1:9" s="2" customFormat="1" ht="43.5" customHeight="1" x14ac:dyDescent="0.25">
      <c r="A29" s="36" t="s">
        <v>70</v>
      </c>
      <c r="B29" s="24" t="s">
        <v>18</v>
      </c>
      <c r="C29" s="26">
        <v>1771900</v>
      </c>
      <c r="D29" s="26">
        <v>1758153</v>
      </c>
      <c r="E29" s="11">
        <f t="shared" si="0"/>
        <v>3530053</v>
      </c>
      <c r="F29" s="11">
        <f>1187575+240000+1027882</f>
        <v>2455457</v>
      </c>
      <c r="G29" s="11">
        <f>584325-240000+730271</f>
        <v>1074596</v>
      </c>
      <c r="H29" s="34">
        <f t="shared" si="1"/>
        <v>3530053</v>
      </c>
      <c r="I29" s="37">
        <f t="shared" si="2"/>
        <v>0</v>
      </c>
    </row>
    <row r="30" spans="1:9" s="2" customFormat="1" ht="43.5" customHeight="1" x14ac:dyDescent="0.25">
      <c r="A30" s="36" t="s">
        <v>71</v>
      </c>
      <c r="B30" s="24" t="s">
        <v>19</v>
      </c>
      <c r="C30" s="26">
        <v>100000</v>
      </c>
      <c r="D30" s="26">
        <v>225850</v>
      </c>
      <c r="E30" s="11">
        <f t="shared" si="0"/>
        <v>325850</v>
      </c>
      <c r="F30" s="11">
        <v>225850</v>
      </c>
      <c r="G30" s="11">
        <v>100000</v>
      </c>
      <c r="H30" s="34">
        <f t="shared" si="1"/>
        <v>325850</v>
      </c>
      <c r="I30" s="37">
        <f t="shared" si="2"/>
        <v>0</v>
      </c>
    </row>
    <row r="31" spans="1:9" s="2" customFormat="1" ht="43.5" customHeight="1" x14ac:dyDescent="0.25">
      <c r="A31" s="36" t="s">
        <v>72</v>
      </c>
      <c r="B31" s="24" t="s">
        <v>20</v>
      </c>
      <c r="C31" s="26">
        <v>1479277</v>
      </c>
      <c r="D31" s="26">
        <v>1705000</v>
      </c>
      <c r="E31" s="11">
        <f t="shared" si="0"/>
        <v>3184277</v>
      </c>
      <c r="F31" s="11">
        <f>918191+1386409</f>
        <v>2304600</v>
      </c>
      <c r="G31" s="11">
        <f>561086+318591</f>
        <v>879677</v>
      </c>
      <c r="H31" s="34">
        <f t="shared" si="1"/>
        <v>3184277</v>
      </c>
      <c r="I31" s="37">
        <f t="shared" si="2"/>
        <v>0</v>
      </c>
    </row>
    <row r="32" spans="1:9" s="2" customFormat="1" ht="43.5" customHeight="1" x14ac:dyDescent="0.25">
      <c r="A32" s="36" t="s">
        <v>73</v>
      </c>
      <c r="B32" s="24" t="s">
        <v>21</v>
      </c>
      <c r="C32" s="26">
        <v>1124981</v>
      </c>
      <c r="D32" s="26">
        <f>-360000+2120593</f>
        <v>1760593</v>
      </c>
      <c r="E32" s="11">
        <f t="shared" si="0"/>
        <v>2885574</v>
      </c>
      <c r="F32" s="11">
        <f>302840+1877194</f>
        <v>2180034</v>
      </c>
      <c r="G32" s="11">
        <f>822141-360000+243399</f>
        <v>705540</v>
      </c>
      <c r="H32" s="34">
        <f t="shared" si="1"/>
        <v>2885574</v>
      </c>
      <c r="I32" s="37">
        <f t="shared" si="2"/>
        <v>0</v>
      </c>
    </row>
    <row r="33" spans="1:9" s="2" customFormat="1" ht="43.5" customHeight="1" x14ac:dyDescent="0.25">
      <c r="A33" s="36" t="s">
        <v>74</v>
      </c>
      <c r="B33" s="24" t="s">
        <v>22</v>
      </c>
      <c r="C33" s="26">
        <v>587290</v>
      </c>
      <c r="D33" s="26">
        <v>1721424</v>
      </c>
      <c r="E33" s="11">
        <f t="shared" si="0"/>
        <v>2308714</v>
      </c>
      <c r="F33" s="11">
        <f>587290+1721424</f>
        <v>2308714</v>
      </c>
      <c r="G33" s="11"/>
      <c r="H33" s="34">
        <f t="shared" si="1"/>
        <v>2308714</v>
      </c>
      <c r="I33" s="37">
        <f t="shared" si="2"/>
        <v>0</v>
      </c>
    </row>
    <row r="34" spans="1:9" s="2" customFormat="1" ht="43.5" customHeight="1" x14ac:dyDescent="0.25">
      <c r="A34" s="36" t="s">
        <v>75</v>
      </c>
      <c r="B34" s="24" t="s">
        <v>23</v>
      </c>
      <c r="C34" s="26">
        <v>910209</v>
      </c>
      <c r="D34" s="26">
        <v>354115</v>
      </c>
      <c r="E34" s="11">
        <f t="shared" si="0"/>
        <v>1264324</v>
      </c>
      <c r="F34" s="11">
        <f>679513+79115</f>
        <v>758628</v>
      </c>
      <c r="G34" s="11">
        <f>230696+275000</f>
        <v>505696</v>
      </c>
      <c r="H34" s="34">
        <f t="shared" si="1"/>
        <v>1264324</v>
      </c>
      <c r="I34" s="37">
        <f t="shared" si="2"/>
        <v>0</v>
      </c>
    </row>
    <row r="35" spans="1:9" s="2" customFormat="1" ht="43.5" customHeight="1" x14ac:dyDescent="0.25">
      <c r="A35" s="36" t="s">
        <v>76</v>
      </c>
      <c r="B35" s="24" t="s">
        <v>24</v>
      </c>
      <c r="C35" s="26">
        <v>287200</v>
      </c>
      <c r="D35" s="26"/>
      <c r="E35" s="11">
        <f t="shared" si="0"/>
        <v>287200</v>
      </c>
      <c r="F35" s="11">
        <v>261000</v>
      </c>
      <c r="G35" s="11">
        <v>26200</v>
      </c>
      <c r="H35" s="34">
        <f t="shared" si="1"/>
        <v>287200</v>
      </c>
      <c r="I35" s="37">
        <f t="shared" si="2"/>
        <v>0</v>
      </c>
    </row>
    <row r="36" spans="1:9" s="2" customFormat="1" ht="43.5" customHeight="1" x14ac:dyDescent="0.25">
      <c r="A36" s="36" t="s">
        <v>77</v>
      </c>
      <c r="B36" s="24" t="s">
        <v>46</v>
      </c>
      <c r="C36" s="26"/>
      <c r="D36" s="26">
        <v>1185243</v>
      </c>
      <c r="E36" s="11">
        <f t="shared" ref="E36" si="9">D36+C36</f>
        <v>1185243</v>
      </c>
      <c r="F36" s="11">
        <v>1185243</v>
      </c>
      <c r="G36" s="11"/>
      <c r="H36" s="34">
        <f t="shared" si="1"/>
        <v>1185243</v>
      </c>
      <c r="I36" s="37">
        <f t="shared" si="2"/>
        <v>0</v>
      </c>
    </row>
    <row r="37" spans="1:9" s="2" customFormat="1" ht="43.5" customHeight="1" x14ac:dyDescent="0.25">
      <c r="A37" s="36" t="s">
        <v>78</v>
      </c>
      <c r="B37" s="24" t="s">
        <v>25</v>
      </c>
      <c r="C37" s="26">
        <v>185350</v>
      </c>
      <c r="D37" s="26"/>
      <c r="E37" s="11">
        <f t="shared" si="0"/>
        <v>185350</v>
      </c>
      <c r="F37" s="11">
        <f>121584</f>
        <v>121584</v>
      </c>
      <c r="G37" s="11">
        <v>63766</v>
      </c>
      <c r="H37" s="34">
        <f>G37+F37</f>
        <v>185350</v>
      </c>
      <c r="I37" s="37">
        <f t="shared" si="2"/>
        <v>0</v>
      </c>
    </row>
    <row r="38" spans="1:9" s="2" customFormat="1" ht="41.25" customHeight="1" x14ac:dyDescent="0.25">
      <c r="A38" s="36" t="s">
        <v>79</v>
      </c>
      <c r="B38" s="24" t="s">
        <v>47</v>
      </c>
      <c r="C38" s="26"/>
      <c r="D38" s="26">
        <v>773064</v>
      </c>
      <c r="E38" s="11">
        <f t="shared" ref="E38" si="10">D38+C38</f>
        <v>773064</v>
      </c>
      <c r="F38" s="11">
        <v>773064</v>
      </c>
      <c r="G38" s="11"/>
      <c r="H38" s="34">
        <f t="shared" ref="H38" si="11">G38+F38</f>
        <v>773064</v>
      </c>
      <c r="I38" s="37">
        <f t="shared" si="2"/>
        <v>0</v>
      </c>
    </row>
    <row r="39" spans="1:9" s="2" customFormat="1" ht="43.5" customHeight="1" x14ac:dyDescent="0.25">
      <c r="A39" s="36" t="s">
        <v>80</v>
      </c>
      <c r="B39" s="24" t="s">
        <v>26</v>
      </c>
      <c r="C39" s="26">
        <v>270794</v>
      </c>
      <c r="D39" s="26">
        <v>939022</v>
      </c>
      <c r="E39" s="11">
        <f t="shared" si="0"/>
        <v>1209816</v>
      </c>
      <c r="F39" s="11">
        <v>939022</v>
      </c>
      <c r="G39" s="11">
        <v>270794</v>
      </c>
      <c r="H39" s="34">
        <f t="shared" si="1"/>
        <v>1209816</v>
      </c>
      <c r="I39" s="37">
        <f t="shared" si="2"/>
        <v>0</v>
      </c>
    </row>
    <row r="40" spans="1:9" s="2" customFormat="1" ht="43.5" customHeight="1" x14ac:dyDescent="0.25">
      <c r="A40" s="36" t="s">
        <v>81</v>
      </c>
      <c r="B40" s="24" t="s">
        <v>27</v>
      </c>
      <c r="C40" s="26">
        <v>104240</v>
      </c>
      <c r="D40" s="26"/>
      <c r="E40" s="11">
        <f t="shared" si="0"/>
        <v>104240</v>
      </c>
      <c r="F40" s="11">
        <v>83509</v>
      </c>
      <c r="G40" s="11">
        <v>20731</v>
      </c>
      <c r="H40" s="34">
        <f t="shared" si="1"/>
        <v>104240</v>
      </c>
      <c r="I40" s="37">
        <f t="shared" si="2"/>
        <v>0</v>
      </c>
    </row>
    <row r="41" spans="1:9" s="2" customFormat="1" ht="43.5" customHeight="1" x14ac:dyDescent="0.25">
      <c r="A41" s="36" t="s">
        <v>82</v>
      </c>
      <c r="B41" s="24" t="s">
        <v>48</v>
      </c>
      <c r="C41" s="26"/>
      <c r="D41" s="26">
        <v>298500</v>
      </c>
      <c r="E41" s="11">
        <f t="shared" ref="E41" si="12">D41+C41</f>
        <v>298500</v>
      </c>
      <c r="F41" s="11"/>
      <c r="G41" s="11">
        <v>298500</v>
      </c>
      <c r="H41" s="34">
        <f t="shared" ref="H41" si="13">G41+F41</f>
        <v>298500</v>
      </c>
      <c r="I41" s="37">
        <f t="shared" si="2"/>
        <v>0</v>
      </c>
    </row>
    <row r="42" spans="1:9" s="2" customFormat="1" ht="43.5" customHeight="1" x14ac:dyDescent="0.25">
      <c r="A42" s="36" t="s">
        <v>83</v>
      </c>
      <c r="B42" s="24" t="s">
        <v>28</v>
      </c>
      <c r="C42" s="26">
        <v>194000</v>
      </c>
      <c r="D42" s="26"/>
      <c r="E42" s="11">
        <f t="shared" si="0"/>
        <v>194000</v>
      </c>
      <c r="F42" s="11">
        <v>108958</v>
      </c>
      <c r="G42" s="11">
        <v>85042</v>
      </c>
      <c r="H42" s="34">
        <f t="shared" si="1"/>
        <v>194000</v>
      </c>
      <c r="I42" s="37">
        <f t="shared" si="2"/>
        <v>0</v>
      </c>
    </row>
    <row r="43" spans="1:9" s="2" customFormat="1" ht="43.5" customHeight="1" x14ac:dyDescent="0.25">
      <c r="A43" s="36" t="s">
        <v>84</v>
      </c>
      <c r="B43" s="24" t="s">
        <v>29</v>
      </c>
      <c r="C43" s="26">
        <v>216453</v>
      </c>
      <c r="D43" s="26">
        <v>773056</v>
      </c>
      <c r="E43" s="11">
        <f t="shared" si="0"/>
        <v>989509</v>
      </c>
      <c r="F43" s="11">
        <f>17446+539000</f>
        <v>556446</v>
      </c>
      <c r="G43" s="11">
        <f>199007+234056</f>
        <v>433063</v>
      </c>
      <c r="H43" s="34">
        <f>G43+F43</f>
        <v>989509</v>
      </c>
      <c r="I43" s="37">
        <f t="shared" si="2"/>
        <v>0</v>
      </c>
    </row>
    <row r="44" spans="1:9" s="2" customFormat="1" ht="43.5" customHeight="1" x14ac:dyDescent="0.25">
      <c r="A44" s="36" t="s">
        <v>85</v>
      </c>
      <c r="B44" s="24" t="s">
        <v>30</v>
      </c>
      <c r="C44" s="26">
        <v>176560</v>
      </c>
      <c r="D44" s="26"/>
      <c r="E44" s="11">
        <f t="shared" si="0"/>
        <v>176560</v>
      </c>
      <c r="F44" s="11">
        <v>43939</v>
      </c>
      <c r="G44" s="11">
        <v>132621</v>
      </c>
      <c r="H44" s="34">
        <f t="shared" si="1"/>
        <v>176560</v>
      </c>
      <c r="I44" s="37">
        <f t="shared" si="2"/>
        <v>0</v>
      </c>
    </row>
    <row r="45" spans="1:9" s="2" customFormat="1" ht="43.5" customHeight="1" x14ac:dyDescent="0.25">
      <c r="A45" s="36" t="s">
        <v>86</v>
      </c>
      <c r="B45" s="24" t="s">
        <v>31</v>
      </c>
      <c r="C45" s="26">
        <v>445292</v>
      </c>
      <c r="D45" s="26">
        <v>93150</v>
      </c>
      <c r="E45" s="11">
        <f t="shared" si="0"/>
        <v>538442</v>
      </c>
      <c r="F45" s="11">
        <f>399333-350365+87150</f>
        <v>136118</v>
      </c>
      <c r="G45" s="11">
        <f>45959+350365+6000</f>
        <v>402324</v>
      </c>
      <c r="H45" s="34">
        <f t="shared" si="1"/>
        <v>538442</v>
      </c>
      <c r="I45" s="37">
        <f t="shared" si="2"/>
        <v>0</v>
      </c>
    </row>
    <row r="46" spans="1:9" s="2" customFormat="1" ht="43.5" customHeight="1" x14ac:dyDescent="0.25">
      <c r="A46" s="36" t="s">
        <v>87</v>
      </c>
      <c r="B46" s="24" t="s">
        <v>32</v>
      </c>
      <c r="C46" s="26">
        <v>205360</v>
      </c>
      <c r="D46" s="26"/>
      <c r="E46" s="11">
        <f t="shared" si="0"/>
        <v>205360</v>
      </c>
      <c r="F46" s="11">
        <f>26260+179100</f>
        <v>205360</v>
      </c>
      <c r="G46" s="11">
        <f>179100-179100</f>
        <v>0</v>
      </c>
      <c r="H46" s="34">
        <f>G46+F46</f>
        <v>205360</v>
      </c>
      <c r="I46" s="37">
        <f t="shared" si="2"/>
        <v>0</v>
      </c>
    </row>
    <row r="47" spans="1:9" s="2" customFormat="1" ht="43.5" customHeight="1" x14ac:dyDescent="0.25">
      <c r="A47" s="36" t="s">
        <v>88</v>
      </c>
      <c r="B47" s="24" t="s">
        <v>33</v>
      </c>
      <c r="C47" s="26">
        <v>113530</v>
      </c>
      <c r="D47" s="26"/>
      <c r="E47" s="11">
        <f>D47+C47</f>
        <v>113530</v>
      </c>
      <c r="F47" s="11">
        <v>113530</v>
      </c>
      <c r="G47" s="11"/>
      <c r="H47" s="34">
        <f t="shared" si="1"/>
        <v>113530</v>
      </c>
      <c r="I47" s="37">
        <f t="shared" si="2"/>
        <v>0</v>
      </c>
    </row>
    <row r="48" spans="1:9" s="2" customFormat="1" ht="43.5" customHeight="1" x14ac:dyDescent="0.25">
      <c r="A48" s="36" t="s">
        <v>89</v>
      </c>
      <c r="B48" s="24" t="s">
        <v>35</v>
      </c>
      <c r="C48" s="26">
        <v>141157</v>
      </c>
      <c r="D48" s="26">
        <v>454722</v>
      </c>
      <c r="E48" s="11">
        <f>D48+C48</f>
        <v>595879</v>
      </c>
      <c r="F48" s="11">
        <f>141157+305065</f>
        <v>446222</v>
      </c>
      <c r="G48" s="11">
        <v>149657</v>
      </c>
      <c r="H48" s="34">
        <f>G48+F48</f>
        <v>595879</v>
      </c>
      <c r="I48" s="37">
        <f t="shared" si="2"/>
        <v>0</v>
      </c>
    </row>
    <row r="49" spans="1:9" s="23" customFormat="1" ht="22.5" customHeight="1" x14ac:dyDescent="0.25">
      <c r="A49" s="21"/>
      <c r="B49" s="22" t="s">
        <v>0</v>
      </c>
      <c r="C49" s="12">
        <f>SUM(C11:C48)</f>
        <v>15560499</v>
      </c>
      <c r="D49" s="12">
        <f>SUM(D11:D48)</f>
        <v>20305457</v>
      </c>
      <c r="E49" s="12">
        <f>SUM(E11:E48)</f>
        <v>35865956</v>
      </c>
      <c r="F49" s="12">
        <f t="shared" ref="F49:G49" si="14">SUM(F11:F48)</f>
        <v>24218340</v>
      </c>
      <c r="G49" s="12">
        <f t="shared" si="14"/>
        <v>11647616</v>
      </c>
      <c r="H49" s="35">
        <f>G49+F49</f>
        <v>35865956</v>
      </c>
      <c r="I49" s="37">
        <f t="shared" si="2"/>
        <v>0</v>
      </c>
    </row>
    <row r="50" spans="1:9" s="2" customFormat="1" ht="22.5" customHeight="1" x14ac:dyDescent="0.25">
      <c r="A50" s="9"/>
      <c r="B50" s="10"/>
      <c r="C50" s="10"/>
      <c r="D50" s="10"/>
      <c r="E50" s="11"/>
      <c r="F50" s="11"/>
      <c r="G50" s="11"/>
    </row>
    <row r="51" spans="1:9" s="2" customFormat="1" ht="20.25" x14ac:dyDescent="0.3">
      <c r="A51" s="15" t="s">
        <v>2</v>
      </c>
      <c r="B51" s="4"/>
      <c r="C51" s="4"/>
      <c r="D51" s="4"/>
      <c r="E51" s="12"/>
      <c r="F51" s="12"/>
      <c r="G51" s="12"/>
    </row>
    <row r="52" spans="1:9" ht="20.25" x14ac:dyDescent="0.3">
      <c r="A52" s="15" t="s">
        <v>3</v>
      </c>
      <c r="B52" s="5"/>
      <c r="C52" s="5"/>
      <c r="D52" s="5"/>
      <c r="E52" s="16"/>
      <c r="G52" s="16" t="s">
        <v>91</v>
      </c>
    </row>
    <row r="53" spans="1:9" ht="18.75" x14ac:dyDescent="0.3">
      <c r="B53" s="5"/>
      <c r="C53" s="5"/>
      <c r="D53" s="5"/>
      <c r="E53" s="13"/>
    </row>
    <row r="54" spans="1:9" ht="18.75" x14ac:dyDescent="0.3">
      <c r="B54" s="5"/>
      <c r="C54" s="5"/>
      <c r="D54" s="5"/>
      <c r="E54" s="13"/>
    </row>
    <row r="55" spans="1:9" ht="18.75" x14ac:dyDescent="0.3">
      <c r="B55" s="5"/>
      <c r="C55" s="5"/>
      <c r="D55" s="5"/>
      <c r="E55" s="13"/>
    </row>
    <row r="56" spans="1:9" ht="18.75" x14ac:dyDescent="0.3">
      <c r="B56" s="5"/>
      <c r="C56" s="5"/>
      <c r="D56" s="5"/>
      <c r="E56" s="13"/>
    </row>
    <row r="57" spans="1:9" ht="18.75" x14ac:dyDescent="0.3">
      <c r="B57" s="5"/>
      <c r="C57" s="5"/>
      <c r="D57" s="5"/>
      <c r="E57" s="13"/>
    </row>
    <row r="58" spans="1:9" ht="18.75" x14ac:dyDescent="0.3">
      <c r="B58" s="5"/>
      <c r="C58" s="5"/>
      <c r="D58" s="5"/>
      <c r="E58" s="13"/>
    </row>
    <row r="59" spans="1:9" ht="18.75" x14ac:dyDescent="0.3">
      <c r="B59" s="5"/>
      <c r="C59" s="5"/>
      <c r="D59" s="5"/>
    </row>
    <row r="60" spans="1:9" ht="18.75" x14ac:dyDescent="0.3">
      <c r="B60" s="5"/>
      <c r="C60" s="5"/>
      <c r="D60" s="5"/>
    </row>
    <row r="61" spans="1:9" ht="18.75" x14ac:dyDescent="0.3">
      <c r="B61" s="5"/>
      <c r="C61" s="5"/>
      <c r="D61" s="5"/>
    </row>
    <row r="62" spans="1:9" ht="18.75" x14ac:dyDescent="0.3">
      <c r="B62" s="5"/>
      <c r="C62" s="5"/>
      <c r="D62" s="5"/>
    </row>
    <row r="63" spans="1:9" ht="18.75" x14ac:dyDescent="0.3">
      <c r="B63" s="5"/>
      <c r="C63" s="5"/>
      <c r="D63" s="5"/>
    </row>
    <row r="64" spans="1:9" ht="18.75" x14ac:dyDescent="0.3">
      <c r="B64" s="5"/>
      <c r="C64" s="5"/>
      <c r="D64" s="5"/>
    </row>
    <row r="65" spans="2:4" ht="18.75" x14ac:dyDescent="0.3">
      <c r="B65" s="5"/>
      <c r="C65" s="5"/>
      <c r="D65" s="5"/>
    </row>
    <row r="66" spans="2:4" ht="18.75" x14ac:dyDescent="0.3">
      <c r="B66" s="5"/>
      <c r="C66" s="5"/>
      <c r="D66" s="5"/>
    </row>
    <row r="67" spans="2:4" ht="18.75" x14ac:dyDescent="0.3">
      <c r="B67" s="5"/>
      <c r="C67" s="5"/>
      <c r="D67" s="5"/>
    </row>
    <row r="68" spans="2:4" ht="18.75" x14ac:dyDescent="0.3">
      <c r="B68" s="5"/>
      <c r="C68" s="5"/>
      <c r="D68" s="5"/>
    </row>
    <row r="69" spans="2:4" ht="18.75" x14ac:dyDescent="0.3">
      <c r="B69" s="5"/>
      <c r="C69" s="5"/>
      <c r="D69" s="5"/>
    </row>
    <row r="70" spans="2:4" ht="18.75" x14ac:dyDescent="0.3">
      <c r="B70" s="5"/>
      <c r="C70" s="5"/>
      <c r="D70" s="5"/>
    </row>
    <row r="71" spans="2:4" ht="18.75" x14ac:dyDescent="0.3">
      <c r="B71" s="5"/>
      <c r="C71" s="5"/>
      <c r="D71" s="5"/>
    </row>
    <row r="72" spans="2:4" ht="18.75" x14ac:dyDescent="0.3">
      <c r="B72" s="5"/>
      <c r="C72" s="5"/>
      <c r="D72" s="5"/>
    </row>
    <row r="73" spans="2:4" ht="18.75" x14ac:dyDescent="0.3">
      <c r="B73" s="5"/>
      <c r="C73" s="5"/>
      <c r="D73" s="5"/>
    </row>
    <row r="74" spans="2:4" ht="18.75" x14ac:dyDescent="0.3">
      <c r="B74" s="5"/>
      <c r="C74" s="5"/>
      <c r="D74" s="5"/>
    </row>
    <row r="75" spans="2:4" ht="18.75" x14ac:dyDescent="0.3">
      <c r="B75" s="5"/>
      <c r="C75" s="5"/>
      <c r="D75" s="5"/>
    </row>
    <row r="76" spans="2:4" ht="18.75" x14ac:dyDescent="0.3">
      <c r="B76" s="5"/>
      <c r="C76" s="5"/>
      <c r="D76" s="5"/>
    </row>
    <row r="77" spans="2:4" ht="18.75" x14ac:dyDescent="0.3">
      <c r="B77" s="5"/>
      <c r="C77" s="5"/>
      <c r="D77" s="5"/>
    </row>
    <row r="78" spans="2:4" ht="18.75" x14ac:dyDescent="0.3">
      <c r="B78" s="5"/>
      <c r="C78" s="5"/>
      <c r="D78" s="5"/>
    </row>
    <row r="79" spans="2:4" ht="18.75" x14ac:dyDescent="0.3">
      <c r="B79" s="5"/>
      <c r="C79" s="5"/>
      <c r="D79" s="5"/>
    </row>
    <row r="80" spans="2:4" ht="18.75" x14ac:dyDescent="0.3">
      <c r="B80" s="5"/>
      <c r="C80" s="5"/>
      <c r="D80" s="5"/>
    </row>
    <row r="81" spans="2:4" ht="18.75" x14ac:dyDescent="0.3">
      <c r="B81" s="5"/>
      <c r="C81" s="5"/>
      <c r="D81" s="5"/>
    </row>
    <row r="82" spans="2:4" ht="18.75" x14ac:dyDescent="0.3">
      <c r="B82" s="5"/>
      <c r="C82" s="5"/>
      <c r="D82" s="5"/>
    </row>
    <row r="83" spans="2:4" ht="18.75" x14ac:dyDescent="0.3">
      <c r="B83" s="5"/>
      <c r="C83" s="5"/>
      <c r="D83" s="5"/>
    </row>
    <row r="84" spans="2:4" ht="18.75" x14ac:dyDescent="0.3">
      <c r="B84" s="5"/>
      <c r="C84" s="5"/>
      <c r="D84" s="5"/>
    </row>
    <row r="85" spans="2:4" ht="18.75" x14ac:dyDescent="0.3">
      <c r="B85" s="5"/>
      <c r="C85" s="5"/>
      <c r="D85" s="5"/>
    </row>
    <row r="86" spans="2:4" ht="18.75" x14ac:dyDescent="0.3">
      <c r="B86" s="5"/>
      <c r="C86" s="5"/>
      <c r="D86" s="5"/>
    </row>
    <row r="87" spans="2:4" ht="18.75" x14ac:dyDescent="0.3">
      <c r="B87" s="5"/>
      <c r="C87" s="5"/>
      <c r="D87" s="5"/>
    </row>
    <row r="88" spans="2:4" ht="18.75" x14ac:dyDescent="0.3">
      <c r="B88" s="5"/>
      <c r="C88" s="5"/>
      <c r="D88" s="5"/>
    </row>
    <row r="89" spans="2:4" ht="18.75" x14ac:dyDescent="0.3">
      <c r="B89" s="5"/>
      <c r="C89" s="5"/>
      <c r="D89" s="5"/>
    </row>
    <row r="90" spans="2:4" ht="18.75" x14ac:dyDescent="0.3">
      <c r="B90" s="5"/>
      <c r="C90" s="5"/>
      <c r="D90" s="5"/>
    </row>
    <row r="91" spans="2:4" ht="18.75" x14ac:dyDescent="0.3">
      <c r="B91" s="5"/>
      <c r="C91" s="5"/>
      <c r="D91" s="5"/>
    </row>
    <row r="92" spans="2:4" ht="18.75" x14ac:dyDescent="0.3">
      <c r="B92" s="5"/>
      <c r="C92" s="5"/>
      <c r="D92" s="5"/>
    </row>
    <row r="93" spans="2:4" ht="18.75" x14ac:dyDescent="0.3">
      <c r="B93" s="5"/>
      <c r="C93" s="5"/>
      <c r="D93" s="5"/>
    </row>
    <row r="94" spans="2:4" ht="18.75" x14ac:dyDescent="0.3">
      <c r="B94" s="5"/>
      <c r="C94" s="5"/>
      <c r="D94" s="5"/>
    </row>
    <row r="95" spans="2:4" ht="18.75" x14ac:dyDescent="0.3">
      <c r="B95" s="5"/>
      <c r="C95" s="5"/>
      <c r="D95" s="5"/>
    </row>
    <row r="96" spans="2:4" ht="18.75" x14ac:dyDescent="0.3">
      <c r="B96" s="5"/>
      <c r="C96" s="5"/>
      <c r="D96" s="5"/>
    </row>
    <row r="97" spans="2:4" ht="18.75" x14ac:dyDescent="0.3">
      <c r="B97" s="5"/>
      <c r="C97" s="5"/>
      <c r="D97" s="5"/>
    </row>
    <row r="98" spans="2:4" ht="18.75" x14ac:dyDescent="0.3">
      <c r="B98" s="5"/>
      <c r="C98" s="5"/>
      <c r="D98" s="5"/>
    </row>
    <row r="99" spans="2:4" ht="18.75" x14ac:dyDescent="0.3">
      <c r="B99" s="5"/>
      <c r="C99" s="5"/>
      <c r="D99" s="5"/>
    </row>
    <row r="100" spans="2:4" ht="18.75" x14ac:dyDescent="0.3">
      <c r="B100" s="5"/>
      <c r="C100" s="5"/>
      <c r="D100" s="5"/>
    </row>
    <row r="101" spans="2:4" ht="18.75" x14ac:dyDescent="0.3">
      <c r="B101" s="5"/>
      <c r="C101" s="5"/>
      <c r="D101" s="5"/>
    </row>
    <row r="102" spans="2:4" ht="18.75" x14ac:dyDescent="0.3">
      <c r="B102" s="5"/>
      <c r="C102" s="5"/>
      <c r="D102" s="5"/>
    </row>
    <row r="103" spans="2:4" ht="18.75" x14ac:dyDescent="0.3">
      <c r="B103" s="5"/>
      <c r="C103" s="5"/>
      <c r="D103" s="5"/>
    </row>
    <row r="104" spans="2:4" ht="18.75" x14ac:dyDescent="0.3">
      <c r="B104" s="5"/>
      <c r="C104" s="5"/>
      <c r="D104" s="5"/>
    </row>
    <row r="105" spans="2:4" ht="18.75" x14ac:dyDescent="0.3">
      <c r="B105" s="5"/>
      <c r="C105" s="5"/>
      <c r="D105" s="5"/>
    </row>
    <row r="106" spans="2:4" ht="18.75" x14ac:dyDescent="0.3">
      <c r="B106" s="5"/>
      <c r="C106" s="5"/>
      <c r="D106" s="5"/>
    </row>
    <row r="107" spans="2:4" ht="18.75" x14ac:dyDescent="0.3">
      <c r="B107" s="5"/>
      <c r="C107" s="5"/>
      <c r="D107" s="5"/>
    </row>
    <row r="108" spans="2:4" ht="18.75" x14ac:dyDescent="0.3">
      <c r="B108" s="5"/>
      <c r="C108" s="5"/>
      <c r="D108" s="5"/>
    </row>
    <row r="109" spans="2:4" ht="18.75" x14ac:dyDescent="0.3">
      <c r="B109" s="5"/>
      <c r="C109" s="5"/>
      <c r="D109" s="5"/>
    </row>
    <row r="110" spans="2:4" ht="18.75" x14ac:dyDescent="0.3">
      <c r="B110" s="5"/>
      <c r="C110" s="5"/>
      <c r="D110" s="5"/>
    </row>
    <row r="111" spans="2:4" ht="18.75" x14ac:dyDescent="0.3">
      <c r="B111" s="5"/>
      <c r="C111" s="5"/>
      <c r="D111" s="5"/>
    </row>
    <row r="112" spans="2:4" ht="18.75" x14ac:dyDescent="0.3">
      <c r="B112" s="5"/>
      <c r="C112" s="5"/>
      <c r="D112" s="5"/>
    </row>
    <row r="113" spans="2:4" ht="18.75" x14ac:dyDescent="0.3">
      <c r="B113" s="5"/>
      <c r="C113" s="5"/>
      <c r="D113" s="5"/>
    </row>
    <row r="114" spans="2:4" ht="18.75" x14ac:dyDescent="0.3">
      <c r="B114" s="5"/>
      <c r="C114" s="5"/>
      <c r="D114" s="5"/>
    </row>
    <row r="115" spans="2:4" ht="18.75" x14ac:dyDescent="0.3">
      <c r="B115" s="5"/>
      <c r="C115" s="5"/>
      <c r="D115" s="5"/>
    </row>
  </sheetData>
  <mergeCells count="11">
    <mergeCell ref="A7:A8"/>
    <mergeCell ref="B7:B8"/>
    <mergeCell ref="E7:E8"/>
    <mergeCell ref="F7:G7"/>
    <mergeCell ref="E1:G1"/>
    <mergeCell ref="E2:G2"/>
    <mergeCell ref="A4:G4"/>
    <mergeCell ref="A5:G5"/>
    <mergeCell ref="E3:G3"/>
    <mergeCell ref="C7:C8"/>
    <mergeCell ref="D7:D8"/>
  </mergeCells>
  <pageMargins left="0.43307086614173229" right="0.39370078740157483" top="0.6692913385826772" bottom="0.31496062992125984" header="0.19685039370078741" footer="0"/>
  <pageSetup paperSize="9" scale="64" fitToHeight="0" orientation="portrait" r:id="rId1"/>
  <headerFooter differentFirst="1">
    <oddHeader xml:space="preserve">&amp;R&amp;"Times New Roman,обычный"&amp;14Продовження додатка 21 
до рішення обласної ради
</oddHeader>
    <oddFooter>&amp;C&amp;14&amp;P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туалети</vt:lpstr>
      <vt:lpstr>туалети!Заголовки_для_печати</vt:lpstr>
      <vt:lpstr>туалети!Область_печати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Писарева</dc:creator>
  <cp:lastModifiedBy>Станислав Серков</cp:lastModifiedBy>
  <cp:lastPrinted>2019-10-28T12:39:55Z</cp:lastPrinted>
  <dcterms:created xsi:type="dcterms:W3CDTF">2018-06-05T08:28:13Z</dcterms:created>
  <dcterms:modified xsi:type="dcterms:W3CDTF">2019-10-28T12:39:57Z</dcterms:modified>
</cp:coreProperties>
</file>